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jcshare\Internatl\EAGLES ABROAD\SHORT TERM ABROAD\Administration_Budget\"/>
    </mc:Choice>
  </mc:AlternateContent>
  <bookViews>
    <workbookView xWindow="6120" yWindow="0" windowWidth="14340" windowHeight="7590"/>
  </bookViews>
  <sheets>
    <sheet name="budget" sheetId="2" r:id="rId1"/>
    <sheet name="Sheet3" sheetId="3" r:id="rId2"/>
  </sheets>
  <calcPr calcId="162913"/>
</workbook>
</file>

<file path=xl/calcChain.xml><?xml version="1.0" encoding="utf-8"?>
<calcChain xmlns="http://schemas.openxmlformats.org/spreadsheetml/2006/main">
  <c r="E60" i="2" l="1"/>
  <c r="E59" i="2"/>
  <c r="E58" i="2"/>
  <c r="F60" i="2"/>
  <c r="F59" i="2"/>
  <c r="F58" i="2"/>
  <c r="F57" i="2"/>
  <c r="E57" i="2" s="1"/>
  <c r="F56" i="2"/>
  <c r="E56" i="2" s="1"/>
  <c r="E15" i="2"/>
  <c r="C52" i="2" l="1"/>
  <c r="C32" i="2" s="1"/>
  <c r="E48" i="2"/>
  <c r="F48" i="2"/>
  <c r="E30" i="2"/>
  <c r="F8" i="2"/>
  <c r="E22" i="2"/>
  <c r="E12" i="2"/>
  <c r="F55" i="2"/>
  <c r="D32" i="2"/>
  <c r="C31" i="2"/>
  <c r="E31" i="2" s="1"/>
  <c r="E51" i="2"/>
  <c r="F28" i="2"/>
  <c r="F40" i="2"/>
  <c r="H47" i="2" l="1"/>
  <c r="F21" i="2"/>
  <c r="E55" i="2"/>
  <c r="E41" i="2"/>
  <c r="F74" i="2" l="1"/>
  <c r="F51" i="2"/>
  <c r="F61" i="2"/>
  <c r="F54" i="2"/>
  <c r="E50" i="2"/>
  <c r="F50" i="2" s="1"/>
  <c r="F47" i="2"/>
  <c r="F46" i="2"/>
  <c r="F45" i="2"/>
  <c r="F44" i="2"/>
  <c r="G43" i="2"/>
  <c r="E52" i="2" l="1"/>
  <c r="F52" i="2" s="1"/>
  <c r="E32" i="2"/>
  <c r="F32" i="2" s="1"/>
  <c r="F26" i="2"/>
  <c r="F31" i="2"/>
  <c r="F34" i="2"/>
  <c r="F22" i="2"/>
  <c r="G24" i="2"/>
  <c r="E78" i="2" s="1"/>
  <c r="F30" i="2"/>
  <c r="F27" i="2"/>
  <c r="F25" i="2"/>
  <c r="F12" i="2" l="1"/>
  <c r="F39" i="2"/>
  <c r="F38" i="2"/>
  <c r="F13" i="2" l="1"/>
  <c r="F35" i="2" l="1"/>
  <c r="F83" i="2" s="1"/>
  <c r="E83" i="2" l="1"/>
  <c r="F62" i="2" l="1"/>
  <c r="E82" i="2" s="1"/>
  <c r="F77" i="2" l="1"/>
  <c r="F78" i="2" s="1"/>
  <c r="F79" i="2" s="1"/>
  <c r="F82" i="2"/>
  <c r="E84" i="2" l="1"/>
  <c r="E85" i="2" s="1"/>
  <c r="E87" i="2" s="1"/>
  <c r="E88" i="2" s="1"/>
  <c r="F84" i="2"/>
  <c r="F85" i="2" s="1"/>
</calcChain>
</file>

<file path=xl/comments1.xml><?xml version="1.0" encoding="utf-8"?>
<comments xmlns="http://schemas.openxmlformats.org/spreadsheetml/2006/main">
  <authors>
    <author>Widman, Liz (widmane)</author>
  </authors>
  <commentList>
    <comment ref="E1" authorId="0" shapeId="0">
      <text>
        <r>
          <rPr>
            <sz val="9"/>
            <color indexed="81"/>
            <rFont val="Tahoma"/>
            <family val="2"/>
          </rPr>
          <t xml:space="preserve">
</t>
        </r>
        <r>
          <rPr>
            <b/>
            <sz val="11"/>
            <color indexed="81"/>
            <rFont val="Tahoma"/>
            <family val="2"/>
          </rPr>
          <t>Please fill in blue cells.</t>
        </r>
        <r>
          <rPr>
            <sz val="9"/>
            <color indexed="81"/>
            <rFont val="Tahoma"/>
            <family val="2"/>
          </rPr>
          <t xml:space="preserve"> 
Green cells will autofill, but they can be written over if you want to do that. But don't. 
Purple are required costs.
Pink are totals.
If you have an hourly course leader, you will need to get pre-approval from HR and budget guidance as to amount paid.
Hide this by right clicking, then hide comment.</t>
        </r>
      </text>
    </comment>
    <comment ref="G29" authorId="0" shapeId="0">
      <text>
        <r>
          <rPr>
            <b/>
            <sz val="9"/>
            <color indexed="81"/>
            <rFont val="Tahoma"/>
            <family val="2"/>
          </rPr>
          <t xml:space="preserve">Do student food first. If you plan a daily group food budget (example: $200 per day) the proportion should fill in for the course leaders.
For days that you plan to hand money to students, use per diem lines (leader area, too).
</t>
        </r>
      </text>
    </comment>
    <comment ref="G50" authorId="0" shapeId="0">
      <text>
        <r>
          <rPr>
            <sz val="9"/>
            <color indexed="81"/>
            <rFont val="Tahoma"/>
            <family val="2"/>
          </rPr>
          <t xml:space="preserve">
For most conservative budgeting, plan for 3 students in a 4 person room. (when choosing single sex rooms). Divide the cost of the room by 3.
</t>
        </r>
      </text>
    </comment>
    <comment ref="H79" authorId="0" shapeId="0">
      <text>
        <r>
          <rPr>
            <b/>
            <sz val="9"/>
            <color indexed="81"/>
            <rFont val="Tahoma"/>
            <family val="2"/>
          </rPr>
          <t xml:space="preserve">You must include a 10% overhead. If you leave E79 alone, it should automatically calculate and include itself so that the amount in E87 will be what you need to charge students.
</t>
        </r>
        <r>
          <rPr>
            <sz val="9"/>
            <color indexed="81"/>
            <rFont val="Tahoma"/>
            <family val="2"/>
          </rPr>
          <t xml:space="preserve">
</t>
        </r>
      </text>
    </comment>
  </commentList>
</comments>
</file>

<file path=xl/sharedStrings.xml><?xml version="1.0" encoding="utf-8"?>
<sst xmlns="http://schemas.openxmlformats.org/spreadsheetml/2006/main" count="107" uniqueCount="91">
  <si>
    <t>number of students =</t>
  </si>
  <si>
    <t>Transportation</t>
  </si>
  <si>
    <t xml:space="preserve">     student airfare</t>
  </si>
  <si>
    <t xml:space="preserve">     leader airfare</t>
  </si>
  <si>
    <t xml:space="preserve">     airport transfers in US</t>
  </si>
  <si>
    <t xml:space="preserve">     airport transfers at site</t>
  </si>
  <si>
    <t xml:space="preserve">     public transportation</t>
  </si>
  <si>
    <t>Accommodations</t>
  </si>
  <si>
    <t xml:space="preserve">     leader food (per diem)</t>
  </si>
  <si>
    <t xml:space="preserve">     materials</t>
  </si>
  <si>
    <t xml:space="preserve">     fees and admissions</t>
  </si>
  <si>
    <t>Gratuities</t>
  </si>
  <si>
    <t xml:space="preserve">    lunches/dinners for hosts</t>
  </si>
  <si>
    <t xml:space="preserve">     contingency fund</t>
  </si>
  <si>
    <t xml:space="preserve">     currency conversion allowance</t>
  </si>
  <si>
    <t>Per student program total</t>
  </si>
  <si>
    <t>Required costs</t>
  </si>
  <si>
    <t xml:space="preserve">     leader stipend**</t>
  </si>
  <si>
    <t>number of faculty</t>
  </si>
  <si>
    <t xml:space="preserve">     student housing ($xx/day) - total</t>
  </si>
  <si>
    <t xml:space="preserve">     leader fringe</t>
  </si>
  <si>
    <t>Per student program fees (less airfare)</t>
  </si>
  <si>
    <t>TOTAL student cost</t>
  </si>
  <si>
    <t xml:space="preserve">    individual students (when they are not required for everyone) are the responsibility of the student.</t>
  </si>
  <si>
    <t xml:space="preserve">     ATM and wire fees</t>
  </si>
  <si>
    <t>autofilled costs</t>
  </si>
  <si>
    <t xml:space="preserve">     Phone coverage &amp; wireless</t>
  </si>
  <si>
    <t xml:space="preserve">*  leader visas should be covered. Visas paid as fees when entering the country should be covered. Visas for </t>
  </si>
  <si>
    <t>number of days =</t>
  </si>
  <si>
    <t>course fee should equal or exceed this</t>
  </si>
  <si>
    <t>course fee when student pays airfare</t>
  </si>
  <si>
    <t>Course name &amp; number</t>
  </si>
  <si>
    <t>Country</t>
  </si>
  <si>
    <t xml:space="preserve">     CISI insurance per month</t>
  </si>
  <si>
    <t xml:space="preserve">     hourly leader costs</t>
  </si>
  <si>
    <t xml:space="preserve">     hourly leader fringe</t>
  </si>
  <si>
    <t>Payroll</t>
  </si>
  <si>
    <t>STUDENT COSTS</t>
  </si>
  <si>
    <t>CISI insurance per month</t>
  </si>
  <si>
    <t>Visas*</t>
  </si>
  <si>
    <t>Terra Dotta registration</t>
  </si>
  <si>
    <t xml:space="preserve">     in country airfare or trains</t>
  </si>
  <si>
    <t>Predeparture or Re-entry activities</t>
  </si>
  <si>
    <t>hourly course leader</t>
  </si>
  <si>
    <t>The policy for faculty compensation is $1,000 per credit plus the required fringe of 13%. </t>
  </si>
  <si>
    <t>Faculty should consult with department chairs concerning course credit load in the semester</t>
  </si>
  <si>
    <t xml:space="preserve">January will be placed within a fall and spring semester course load.  Compensation for a </t>
  </si>
  <si>
    <t>second course leader will be determined with staff in the Center for International Education</t>
  </si>
  <si>
    <t xml:space="preserve">and is dependent on current employment status at Juniata.    </t>
  </si>
  <si>
    <t xml:space="preserve">for a course overload.  Credits for short-term courses abroad which have a component in </t>
  </si>
  <si>
    <t>prior to the short-term course abroad.  Faculty compensation should not include compensation</t>
  </si>
  <si>
    <t xml:space="preserve">    Costs to obtain visas--when necessary for all participants--prior to departure can be charged to the account</t>
  </si>
  <si>
    <t>Total course leaders</t>
  </si>
  <si>
    <t>Course leaders:</t>
  </si>
  <si>
    <t>Transportation (per student)</t>
  </si>
  <si>
    <t>LEADER COSTS</t>
  </si>
  <si>
    <t>Academic (in country)</t>
  </si>
  <si>
    <t>(no overhead)</t>
  </si>
  <si>
    <t>Total</t>
  </si>
  <si>
    <t>total</t>
  </si>
  <si>
    <t>no overhead</t>
  </si>
  <si>
    <t xml:space="preserve">    tips</t>
  </si>
  <si>
    <t xml:space="preserve">    gifts</t>
  </si>
  <si>
    <t xml:space="preserve">     TOTAL STUDENT COSTS W/ AIRFARE</t>
  </si>
  <si>
    <t xml:space="preserve">     TOTAL LEADER COSTS W/ AIRFARE</t>
  </si>
  <si>
    <t xml:space="preserve">     TOTAL MISCELLANEOUS COSTS</t>
  </si>
  <si>
    <t>TOTAL shared program (fixed) cost</t>
  </si>
  <si>
    <t>variable per student</t>
  </si>
  <si>
    <t>TOTAL COSTS including airfare</t>
  </si>
  <si>
    <t>requires entry</t>
  </si>
  <si>
    <t>divided amongst student</t>
  </si>
  <si>
    <t>overhead per student</t>
  </si>
  <si>
    <t>Costs excluding airfare</t>
  </si>
  <si>
    <r>
      <rPr>
        <b/>
        <sz val="8"/>
        <rFont val="Arial"/>
        <family val="2"/>
      </rPr>
      <t>FUNDS needed in budget</t>
    </r>
    <r>
      <rPr>
        <sz val="8"/>
        <rFont val="Arial"/>
        <family val="2"/>
      </rPr>
      <t xml:space="preserve"> (total student cost + program + overhead)</t>
    </r>
  </si>
  <si>
    <t>per leader</t>
  </si>
  <si>
    <t>per student</t>
  </si>
  <si>
    <t xml:space="preserve">     student food allowance - days X $</t>
  </si>
  <si>
    <t>totals</t>
  </si>
  <si>
    <t xml:space="preserve">     daily food budget - days X $</t>
  </si>
  <si>
    <t xml:space="preserve">     daily food budget (allocated)</t>
  </si>
  <si>
    <t xml:space="preserve">     contracted transportation (per trip)</t>
  </si>
  <si>
    <t>MISCELLANEOUS</t>
  </si>
  <si>
    <t>Academic Costs</t>
  </si>
  <si>
    <t>on-site course leader</t>
  </si>
  <si>
    <t xml:space="preserve">     on-site course leader</t>
  </si>
  <si>
    <t xml:space="preserve">     leader housing daily (each)</t>
  </si>
  <si>
    <t>per person/per day (including leaders)</t>
  </si>
  <si>
    <t xml:space="preserve">     Cost to obtain visa (UPS - both ways or driving)</t>
  </si>
  <si>
    <t xml:space="preserve">     lecturers or presenters (qty X $)</t>
  </si>
  <si>
    <t>administrative overhead (10% of what remains after airfare is subtracted from tuition revenue)</t>
  </si>
  <si>
    <t>credits paid---&gt;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</si>
</sst>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quot;$&quot;* #,##0.00_);_(&quot;$&quot;* \(#,##0.00\);_(&quot;$&quot;* &quot;-&quot;??_);_(@_)"/>
    <numFmt numFmtId="164" formatCode="&quot;$&quot;#,##0.00"/>
    <numFmt numFmtId="165" formatCode="&quot;$&quot;#,##0"/>
    <numFmt numFmtId="166" formatCode="_(&quot;$&quot;* #,##0_);_(&quot;$&quot;* \(#,##0\);_(&quot;$&quot;* &quot;-&quot;??_);_(@_)"/>
  </numFmts>
  <fonts count="14" x14ac:knownFonts="1">
    <font>
      <sz val="10"/>
      <name val="Arial"/>
    </font>
    <font>
      <sz val="10"/>
      <name val="Arial"/>
      <family val="2"/>
    </font>
    <font>
      <i/>
      <sz val="10"/>
      <name val="Arial"/>
      <family val="2"/>
    </font>
    <font>
      <sz val="10"/>
      <name val="Arial"/>
      <family val="2"/>
    </font>
    <font>
      <b/>
      <sz val="10"/>
      <name val="Arial"/>
      <family val="2"/>
    </font>
    <font>
      <sz val="8"/>
      <name val="Arial"/>
      <family val="2"/>
    </font>
    <font>
      <sz val="10"/>
      <name val="Arial"/>
      <family val="2"/>
    </font>
    <font>
      <sz val="9"/>
      <color indexed="81"/>
      <name val="Tahoma"/>
      <family val="2"/>
    </font>
    <font>
      <sz val="9"/>
      <name val="Arial"/>
      <family val="2"/>
    </font>
    <font>
      <sz val="8"/>
      <name val="Calibri"/>
      <family val="2"/>
    </font>
    <font>
      <b/>
      <sz val="8"/>
      <name val="Arial"/>
      <family val="2"/>
    </font>
    <font>
      <b/>
      <i/>
      <sz val="10"/>
      <name val="Arial"/>
      <family val="2"/>
    </font>
    <font>
      <b/>
      <sz val="9"/>
      <color indexed="81"/>
      <name val="Tahoma"/>
      <family val="2"/>
    </font>
    <font>
      <b/>
      <sz val="11"/>
      <color indexed="81"/>
      <name val="Tahoma"/>
      <family val="2"/>
    </font>
  </fonts>
  <fills count="7">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theme="7" tint="0.59999389629810485"/>
        <bgColor indexed="64"/>
      </patternFill>
    </fill>
  </fills>
  <borders count="2">
    <border>
      <left/>
      <right/>
      <top/>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72">
    <xf numFmtId="0" fontId="0" fillId="0" borderId="0" xfId="0"/>
    <xf numFmtId="164" fontId="0" fillId="0" borderId="0" xfId="0" applyNumberFormat="1"/>
    <xf numFmtId="0" fontId="2" fillId="0" borderId="0" xfId="0" applyFont="1" applyFill="1" applyBorder="1"/>
    <xf numFmtId="0" fontId="3" fillId="0" borderId="0" xfId="0" applyFont="1" applyFill="1" applyBorder="1"/>
    <xf numFmtId="0" fontId="0" fillId="0" borderId="0" xfId="0" applyFill="1"/>
    <xf numFmtId="164" fontId="0" fillId="0" borderId="0" xfId="0" applyNumberFormat="1" applyFill="1"/>
    <xf numFmtId="0" fontId="0" fillId="3" borderId="0" xfId="0" applyFill="1"/>
    <xf numFmtId="0" fontId="6" fillId="0" borderId="0" xfId="0" applyFont="1"/>
    <xf numFmtId="0" fontId="6" fillId="0" borderId="0" xfId="0" applyFont="1" applyFill="1" applyBorder="1"/>
    <xf numFmtId="0" fontId="0" fillId="0" borderId="0" xfId="0" applyBorder="1"/>
    <xf numFmtId="0" fontId="0" fillId="6" borderId="0" xfId="0" applyFill="1"/>
    <xf numFmtId="0" fontId="6" fillId="6" borderId="0" xfId="0" applyFont="1" applyFill="1"/>
    <xf numFmtId="0" fontId="2" fillId="6" borderId="0" xfId="0" applyFont="1" applyFill="1" applyBorder="1"/>
    <xf numFmtId="0" fontId="5" fillId="0" borderId="0" xfId="0" applyFont="1" applyBorder="1"/>
    <xf numFmtId="0" fontId="5" fillId="0" borderId="0" xfId="0" applyFont="1"/>
    <xf numFmtId="0" fontId="5" fillId="0" borderId="0" xfId="0" applyFont="1" applyFill="1" applyBorder="1"/>
    <xf numFmtId="0" fontId="1" fillId="0" borderId="0" xfId="0" applyFont="1"/>
    <xf numFmtId="0" fontId="4" fillId="0" borderId="0" xfId="0" applyFont="1"/>
    <xf numFmtId="0" fontId="1" fillId="3" borderId="0" xfId="0" applyFont="1" applyFill="1"/>
    <xf numFmtId="0" fontId="1" fillId="6" borderId="0" xfId="0" applyFont="1" applyFill="1"/>
    <xf numFmtId="0" fontId="1" fillId="0" borderId="0" xfId="0" applyFont="1" applyFill="1" applyBorder="1"/>
    <xf numFmtId="0" fontId="2" fillId="6" borderId="0" xfId="0" applyFont="1" applyFill="1"/>
    <xf numFmtId="0" fontId="4" fillId="0" borderId="0" xfId="0" applyFont="1" applyFill="1" applyBorder="1"/>
    <xf numFmtId="0" fontId="2" fillId="0" borderId="0" xfId="0" applyFont="1" applyFill="1"/>
    <xf numFmtId="0" fontId="1" fillId="0" borderId="0" xfId="0" applyFont="1" applyFill="1"/>
    <xf numFmtId="0" fontId="9" fillId="0" borderId="0" xfId="0" applyFont="1" applyAlignment="1">
      <alignment vertical="center"/>
    </xf>
    <xf numFmtId="0" fontId="0" fillId="5" borderId="0" xfId="0" applyFill="1"/>
    <xf numFmtId="165" fontId="0" fillId="5" borderId="0" xfId="0" applyNumberFormat="1" applyFill="1"/>
    <xf numFmtId="165" fontId="0" fillId="0" borderId="0" xfId="0" applyNumberFormat="1"/>
    <xf numFmtId="165" fontId="0" fillId="0" borderId="0" xfId="0" applyNumberFormat="1" applyFill="1"/>
    <xf numFmtId="165" fontId="0" fillId="2" borderId="0" xfId="0" applyNumberFormat="1" applyFill="1"/>
    <xf numFmtId="165" fontId="0" fillId="3" borderId="0" xfId="0" applyNumberFormat="1" applyFill="1"/>
    <xf numFmtId="165" fontId="0" fillId="0" borderId="0" xfId="1" applyNumberFormat="1" applyFont="1" applyFill="1"/>
    <xf numFmtId="165" fontId="0" fillId="4" borderId="0" xfId="0" applyNumberFormat="1" applyFill="1"/>
    <xf numFmtId="0" fontId="0" fillId="3" borderId="0" xfId="0" applyFill="1" applyBorder="1"/>
    <xf numFmtId="0" fontId="2" fillId="3" borderId="0" xfId="0" applyFont="1" applyFill="1" applyBorder="1"/>
    <xf numFmtId="164" fontId="2" fillId="0" borderId="0" xfId="0" applyNumberFormat="1" applyFont="1" applyAlignment="1">
      <alignment horizontal="right"/>
    </xf>
    <xf numFmtId="0" fontId="1" fillId="0" borderId="0" xfId="0" applyFont="1" applyFill="1" applyAlignment="1">
      <alignment horizontal="right"/>
    </xf>
    <xf numFmtId="164" fontId="1" fillId="0" borderId="0" xfId="0" applyNumberFormat="1" applyFont="1" applyFill="1" applyAlignment="1">
      <alignment horizontal="right"/>
    </xf>
    <xf numFmtId="165" fontId="1" fillId="0" borderId="0" xfId="0" applyNumberFormat="1" applyFont="1" applyAlignment="1">
      <alignment horizontal="right"/>
    </xf>
    <xf numFmtId="165" fontId="2" fillId="0" borderId="0" xfId="0" applyNumberFormat="1" applyFont="1" applyAlignment="1">
      <alignment horizontal="right"/>
    </xf>
    <xf numFmtId="165" fontId="4" fillId="0" borderId="0" xfId="0" applyNumberFormat="1" applyFont="1" applyFill="1"/>
    <xf numFmtId="0" fontId="2" fillId="0" borderId="0" xfId="0" applyFont="1" applyAlignment="1">
      <alignment horizontal="right"/>
    </xf>
    <xf numFmtId="165" fontId="1" fillId="4" borderId="0" xfId="0" applyNumberFormat="1" applyFont="1" applyFill="1"/>
    <xf numFmtId="164" fontId="0" fillId="4" borderId="0" xfId="0" applyNumberFormat="1" applyFill="1" applyBorder="1"/>
    <xf numFmtId="165" fontId="6" fillId="4" borderId="0" xfId="0" applyNumberFormat="1" applyFont="1" applyFill="1"/>
    <xf numFmtId="0" fontId="6" fillId="0" borderId="0" xfId="0" applyFont="1" applyFill="1"/>
    <xf numFmtId="165" fontId="1" fillId="0" borderId="0" xfId="0" applyNumberFormat="1" applyFont="1" applyFill="1"/>
    <xf numFmtId="0" fontId="5" fillId="4" borderId="0" xfId="0" applyFont="1" applyFill="1"/>
    <xf numFmtId="164" fontId="4" fillId="0" borderId="0" xfId="0" applyNumberFormat="1" applyFont="1" applyFill="1"/>
    <xf numFmtId="0" fontId="1" fillId="0" borderId="1" xfId="0" applyFont="1" applyFill="1" applyBorder="1"/>
    <xf numFmtId="165" fontId="4" fillId="0" borderId="0" xfId="0" applyNumberFormat="1" applyFont="1"/>
    <xf numFmtId="164" fontId="0" fillId="0" borderId="0" xfId="0" applyNumberFormat="1" applyFill="1" applyBorder="1"/>
    <xf numFmtId="166" fontId="2" fillId="3" borderId="0" xfId="1" applyNumberFormat="1" applyFont="1" applyFill="1" applyBorder="1"/>
    <xf numFmtId="0" fontId="1" fillId="4" borderId="0" xfId="0" applyFont="1" applyFill="1"/>
    <xf numFmtId="166" fontId="2" fillId="5" borderId="0" xfId="1" applyNumberFormat="1" applyFont="1" applyFill="1" applyBorder="1"/>
    <xf numFmtId="0" fontId="2" fillId="5" borderId="0" xfId="0" applyFont="1" applyFill="1"/>
    <xf numFmtId="165" fontId="2" fillId="5" borderId="0" xfId="0" applyNumberFormat="1" applyFont="1" applyFill="1"/>
    <xf numFmtId="0" fontId="1" fillId="3" borderId="0" xfId="0" applyFont="1" applyFill="1" applyBorder="1"/>
    <xf numFmtId="166" fontId="1" fillId="3" borderId="0" xfId="1" applyNumberFormat="1" applyFont="1" applyFill="1" applyBorder="1"/>
    <xf numFmtId="0" fontId="2" fillId="5" borderId="0" xfId="0" applyFont="1" applyFill="1" applyBorder="1"/>
    <xf numFmtId="165" fontId="11" fillId="4" borderId="0" xfId="0" applyNumberFormat="1" applyFont="1" applyFill="1"/>
    <xf numFmtId="164" fontId="2" fillId="5" borderId="0" xfId="0" applyNumberFormat="1" applyFont="1" applyFill="1"/>
    <xf numFmtId="165" fontId="8" fillId="3" borderId="0" xfId="0" applyNumberFormat="1" applyFont="1" applyFill="1"/>
    <xf numFmtId="44" fontId="0" fillId="0" borderId="0" xfId="1" applyFont="1"/>
    <xf numFmtId="164" fontId="5" fillId="0" borderId="0" xfId="0" applyNumberFormat="1" applyFont="1" applyAlignment="1">
      <alignment horizontal="left"/>
    </xf>
    <xf numFmtId="0" fontId="5" fillId="0" borderId="0" xfId="0" applyFont="1" applyAlignment="1">
      <alignment horizontal="left"/>
    </xf>
    <xf numFmtId="0" fontId="0" fillId="3" borderId="0" xfId="0" applyFill="1" applyAlignment="1">
      <alignment horizontal="left"/>
    </xf>
    <xf numFmtId="0" fontId="1" fillId="6" borderId="0" xfId="0" applyFont="1" applyFill="1" applyAlignment="1">
      <alignment horizontal="left" wrapText="1"/>
    </xf>
    <xf numFmtId="165" fontId="8" fillId="5" borderId="0" xfId="0" applyNumberFormat="1" applyFont="1" applyFill="1"/>
    <xf numFmtId="165" fontId="2" fillId="3" borderId="0" xfId="1" applyNumberFormat="1" applyFont="1" applyFill="1" applyBorder="1"/>
    <xf numFmtId="165" fontId="1" fillId="3" borderId="0" xfId="1" applyNumberFormat="1" applyFont="1" applyFill="1" applyBorder="1"/>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104"/>
  <sheetViews>
    <sheetView tabSelected="1" topLeftCell="A64" zoomScale="110" zoomScaleNormal="110" workbookViewId="0">
      <selection activeCell="G77" sqref="G77"/>
    </sheetView>
  </sheetViews>
  <sheetFormatPr defaultColWidth="8.85546875" defaultRowHeight="12.75" x14ac:dyDescent="0.2"/>
  <cols>
    <col min="1" max="1" width="6.85546875" customWidth="1"/>
    <col min="2" max="2" width="31.85546875" customWidth="1"/>
    <col min="3" max="3" width="16" customWidth="1"/>
    <col min="4" max="4" width="9.42578125" customWidth="1"/>
    <col min="5" max="5" width="15.140625" customWidth="1"/>
    <col min="6" max="6" width="16.28515625" customWidth="1"/>
    <col min="7" max="7" width="13.7109375" customWidth="1"/>
  </cols>
  <sheetData>
    <row r="1" spans="1:7" x14ac:dyDescent="0.2">
      <c r="A1" s="9"/>
      <c r="B1" s="50" t="s">
        <v>53</v>
      </c>
      <c r="C1" s="16" t="s">
        <v>32</v>
      </c>
      <c r="D1" s="16"/>
      <c r="E1" s="67"/>
      <c r="F1" s="67"/>
      <c r="G1" s="67"/>
    </row>
    <row r="2" spans="1:7" x14ac:dyDescent="0.2">
      <c r="A2" s="9"/>
      <c r="B2" s="34"/>
      <c r="C2" s="16" t="s">
        <v>31</v>
      </c>
      <c r="D2" s="16"/>
      <c r="E2" s="67"/>
      <c r="F2" s="67"/>
      <c r="G2" s="67"/>
    </row>
    <row r="3" spans="1:7" x14ac:dyDescent="0.2">
      <c r="A3" s="9"/>
      <c r="B3" s="34"/>
      <c r="C3" t="s">
        <v>0</v>
      </c>
      <c r="F3" s="6">
        <v>20</v>
      </c>
    </row>
    <row r="4" spans="1:7" x14ac:dyDescent="0.2">
      <c r="A4" s="9"/>
      <c r="B4" s="9"/>
      <c r="C4" s="7" t="s">
        <v>28</v>
      </c>
      <c r="D4" s="7"/>
      <c r="F4" s="6">
        <v>14</v>
      </c>
    </row>
    <row r="5" spans="1:7" x14ac:dyDescent="0.2">
      <c r="A5" s="9"/>
      <c r="B5" s="9"/>
      <c r="C5" t="s">
        <v>18</v>
      </c>
      <c r="F5" s="6">
        <v>1</v>
      </c>
    </row>
    <row r="6" spans="1:7" x14ac:dyDescent="0.2">
      <c r="B6" s="9"/>
      <c r="C6" s="16" t="s">
        <v>43</v>
      </c>
      <c r="D6" s="16"/>
      <c r="F6" s="6">
        <v>0</v>
      </c>
    </row>
    <row r="7" spans="1:7" x14ac:dyDescent="0.2">
      <c r="C7" s="16" t="s">
        <v>83</v>
      </c>
      <c r="D7" s="16"/>
      <c r="F7" s="6">
        <v>0</v>
      </c>
    </row>
    <row r="8" spans="1:7" x14ac:dyDescent="0.2">
      <c r="C8" s="16" t="s">
        <v>52</v>
      </c>
      <c r="D8" s="16"/>
      <c r="F8" s="26">
        <f>+F5+F6+F7</f>
        <v>1</v>
      </c>
    </row>
    <row r="9" spans="1:7" x14ac:dyDescent="0.2">
      <c r="C9" s="16"/>
      <c r="D9" s="16"/>
      <c r="F9" s="4"/>
    </row>
    <row r="10" spans="1:7" x14ac:dyDescent="0.2">
      <c r="B10" s="17" t="s">
        <v>55</v>
      </c>
      <c r="C10" s="17"/>
      <c r="D10" s="17"/>
    </row>
    <row r="11" spans="1:7" x14ac:dyDescent="0.2">
      <c r="B11" s="20" t="s">
        <v>36</v>
      </c>
      <c r="C11" s="20"/>
      <c r="D11" s="20"/>
      <c r="E11" s="37" t="s">
        <v>74</v>
      </c>
      <c r="F11" s="38" t="s">
        <v>58</v>
      </c>
      <c r="G11" s="36" t="s">
        <v>57</v>
      </c>
    </row>
    <row r="12" spans="1:7" x14ac:dyDescent="0.2">
      <c r="B12" s="12" t="s">
        <v>17</v>
      </c>
      <c r="C12" s="12" t="s">
        <v>90</v>
      </c>
      <c r="D12" s="35">
        <v>0</v>
      </c>
      <c r="E12" s="57">
        <f>1000*D12</f>
        <v>0</v>
      </c>
      <c r="F12" s="57">
        <f>+E12*F5</f>
        <v>0</v>
      </c>
      <c r="G12" s="29"/>
    </row>
    <row r="13" spans="1:7" x14ac:dyDescent="0.2">
      <c r="B13" s="12" t="s">
        <v>20</v>
      </c>
      <c r="C13" s="12"/>
      <c r="D13" s="2"/>
      <c r="E13" s="57"/>
      <c r="F13" s="57">
        <f>F12*0.13</f>
        <v>0</v>
      </c>
      <c r="G13" s="29"/>
    </row>
    <row r="14" spans="1:7" x14ac:dyDescent="0.2">
      <c r="B14" s="23" t="s">
        <v>34</v>
      </c>
      <c r="C14" s="23"/>
      <c r="D14" s="23"/>
      <c r="E14" s="63">
        <v>0</v>
      </c>
      <c r="F14" s="28"/>
      <c r="G14" s="29"/>
    </row>
    <row r="15" spans="1:7" x14ac:dyDescent="0.2">
      <c r="B15" s="23" t="s">
        <v>35</v>
      </c>
      <c r="C15" s="23"/>
      <c r="D15" s="23"/>
      <c r="E15" s="69">
        <f>+E14*0.13</f>
        <v>0</v>
      </c>
      <c r="F15" s="28"/>
      <c r="G15" s="29"/>
    </row>
    <row r="16" spans="1:7" x14ac:dyDescent="0.2">
      <c r="B16" s="23" t="s">
        <v>84</v>
      </c>
      <c r="C16" s="23"/>
      <c r="D16" s="23"/>
      <c r="E16" s="31"/>
      <c r="F16" s="28"/>
      <c r="G16" s="29"/>
    </row>
    <row r="17" spans="2:7" x14ac:dyDescent="0.2">
      <c r="B17" s="23" t="s">
        <v>84</v>
      </c>
      <c r="C17" s="23"/>
      <c r="D17" s="23"/>
      <c r="E17" s="31"/>
      <c r="F17" s="28"/>
      <c r="G17" s="29"/>
    </row>
    <row r="18" spans="2:7" x14ac:dyDescent="0.2">
      <c r="B18" s="23" t="s">
        <v>84</v>
      </c>
      <c r="C18" s="23"/>
      <c r="D18" s="23"/>
      <c r="E18" s="31"/>
      <c r="F18" s="28"/>
      <c r="G18" s="29"/>
    </row>
    <row r="19" spans="2:7" x14ac:dyDescent="0.2">
      <c r="B19" s="23" t="s">
        <v>84</v>
      </c>
      <c r="C19" s="23"/>
      <c r="D19" s="23"/>
      <c r="E19" s="31"/>
      <c r="F19" s="28"/>
      <c r="G19" s="29"/>
    </row>
    <row r="20" spans="2:7" x14ac:dyDescent="0.2">
      <c r="B20" s="23" t="s">
        <v>84</v>
      </c>
      <c r="C20" s="23"/>
      <c r="D20" s="23"/>
      <c r="E20" s="31"/>
      <c r="F20" s="28"/>
      <c r="G20" s="29"/>
    </row>
    <row r="21" spans="2:7" x14ac:dyDescent="0.2">
      <c r="B21" s="21" t="s">
        <v>33</v>
      </c>
      <c r="C21" s="21"/>
      <c r="D21" s="21"/>
      <c r="E21" s="57">
        <v>38.25</v>
      </c>
      <c r="F21" s="62">
        <f>(F8-F7)*E21</f>
        <v>38.25</v>
      </c>
      <c r="G21" s="29"/>
    </row>
    <row r="22" spans="2:7" x14ac:dyDescent="0.2">
      <c r="B22" s="24" t="s">
        <v>39</v>
      </c>
      <c r="C22" s="23"/>
      <c r="D22" s="23"/>
      <c r="E22" s="57">
        <f>E40</f>
        <v>0</v>
      </c>
      <c r="F22" s="57">
        <f>+E22*$F$8</f>
        <v>0</v>
      </c>
    </row>
    <row r="23" spans="2:7" x14ac:dyDescent="0.2">
      <c r="B23" s="16" t="s">
        <v>1</v>
      </c>
      <c r="C23" s="16"/>
      <c r="D23" s="16"/>
      <c r="E23" s="28"/>
      <c r="F23" s="28"/>
      <c r="G23" s="28"/>
    </row>
    <row r="24" spans="2:7" x14ac:dyDescent="0.2">
      <c r="B24" s="2" t="s">
        <v>3</v>
      </c>
      <c r="C24" s="2"/>
      <c r="D24" s="2"/>
      <c r="E24" s="31">
        <v>0</v>
      </c>
      <c r="F24" s="28"/>
      <c r="G24" s="57">
        <f>E24*$F$8</f>
        <v>0</v>
      </c>
    </row>
    <row r="25" spans="2:7" x14ac:dyDescent="0.2">
      <c r="B25" s="2" t="s">
        <v>4</v>
      </c>
      <c r="C25" s="2"/>
      <c r="D25" s="2"/>
      <c r="E25" s="31"/>
      <c r="F25" s="57">
        <f>E25*$F$8</f>
        <v>0</v>
      </c>
      <c r="G25" s="28"/>
    </row>
    <row r="26" spans="2:7" x14ac:dyDescent="0.2">
      <c r="B26" s="2" t="s">
        <v>5</v>
      </c>
      <c r="C26" s="2"/>
      <c r="D26" s="2"/>
      <c r="E26" s="31"/>
      <c r="F26" s="57">
        <f>+E26*$F$8</f>
        <v>0</v>
      </c>
      <c r="G26" s="28"/>
    </row>
    <row r="27" spans="2:7" x14ac:dyDescent="0.2">
      <c r="B27" s="2" t="s">
        <v>41</v>
      </c>
      <c r="C27" s="2"/>
      <c r="D27" s="2"/>
      <c r="E27" s="31"/>
      <c r="F27" s="57">
        <f>E27*$F$8</f>
        <v>0</v>
      </c>
      <c r="G27" s="28"/>
    </row>
    <row r="28" spans="2:7" x14ac:dyDescent="0.2">
      <c r="B28" s="2" t="s">
        <v>6</v>
      </c>
      <c r="C28" s="2"/>
      <c r="D28" s="2"/>
      <c r="E28" s="31"/>
      <c r="F28" s="57">
        <f>+E28*$F$3</f>
        <v>0</v>
      </c>
      <c r="G28" s="28"/>
    </row>
    <row r="29" spans="2:7" x14ac:dyDescent="0.2">
      <c r="B29" s="3" t="s">
        <v>7</v>
      </c>
      <c r="C29" s="3"/>
      <c r="D29" s="3"/>
      <c r="E29" s="28"/>
      <c r="F29" s="28"/>
      <c r="G29" s="28"/>
    </row>
    <row r="30" spans="2:7" x14ac:dyDescent="0.2">
      <c r="B30" s="2" t="s">
        <v>85</v>
      </c>
      <c r="C30" s="2"/>
      <c r="D30" s="35"/>
      <c r="E30" s="57">
        <f>+D30*$F$4</f>
        <v>0</v>
      </c>
      <c r="F30" s="57">
        <f>+E30*$F$8</f>
        <v>0</v>
      </c>
      <c r="G30" s="28"/>
    </row>
    <row r="31" spans="2:7" x14ac:dyDescent="0.2">
      <c r="B31" s="2" t="s">
        <v>8</v>
      </c>
      <c r="C31" s="56">
        <f>C51</f>
        <v>0</v>
      </c>
      <c r="D31" s="53"/>
      <c r="E31" s="57">
        <f>+D31*C31</f>
        <v>0</v>
      </c>
      <c r="F31" s="57">
        <f>E31*$F$8</f>
        <v>0</v>
      </c>
      <c r="G31" s="29"/>
    </row>
    <row r="32" spans="2:7" x14ac:dyDescent="0.2">
      <c r="B32" s="2" t="s">
        <v>79</v>
      </c>
      <c r="C32" s="56">
        <f>C52</f>
        <v>14</v>
      </c>
      <c r="D32" s="55">
        <f>D52</f>
        <v>0</v>
      </c>
      <c r="E32" s="57">
        <f>(C32*D32)/($F$3+$F$8)</f>
        <v>0</v>
      </c>
      <c r="F32" s="57">
        <f>E32*$F$8</f>
        <v>0</v>
      </c>
      <c r="G32" s="29"/>
    </row>
    <row r="33" spans="2:9" x14ac:dyDescent="0.2">
      <c r="B33" s="20" t="s">
        <v>56</v>
      </c>
      <c r="C33" s="20"/>
      <c r="D33" s="20"/>
      <c r="E33" s="29"/>
      <c r="F33" s="29"/>
      <c r="G33" s="29"/>
    </row>
    <row r="34" spans="2:9" x14ac:dyDescent="0.2">
      <c r="B34" s="2" t="s">
        <v>10</v>
      </c>
      <c r="C34" s="2"/>
      <c r="D34" s="2"/>
      <c r="E34" s="31"/>
      <c r="F34" s="27">
        <f>+E34*$F$8</f>
        <v>0</v>
      </c>
      <c r="G34" s="29"/>
    </row>
    <row r="35" spans="2:9" x14ac:dyDescent="0.2">
      <c r="B35" s="22" t="s">
        <v>64</v>
      </c>
      <c r="C35" s="2"/>
      <c r="D35" s="2"/>
      <c r="E35" s="29"/>
      <c r="F35" s="61">
        <f>SUM(F12:F34)+G24</f>
        <v>38.25</v>
      </c>
      <c r="G35" s="29"/>
    </row>
    <row r="36" spans="2:9" x14ac:dyDescent="0.2">
      <c r="E36" s="28"/>
      <c r="F36" s="28"/>
      <c r="G36" s="28"/>
    </row>
    <row r="37" spans="2:9" x14ac:dyDescent="0.2">
      <c r="B37" s="22" t="s">
        <v>37</v>
      </c>
      <c r="C37" s="22"/>
      <c r="D37" s="22"/>
      <c r="E37" s="39" t="s">
        <v>75</v>
      </c>
      <c r="F37" s="39" t="s">
        <v>59</v>
      </c>
      <c r="G37" s="40" t="s">
        <v>60</v>
      </c>
      <c r="H37" s="16"/>
    </row>
    <row r="38" spans="2:9" x14ac:dyDescent="0.2">
      <c r="B38" s="19" t="s">
        <v>38</v>
      </c>
      <c r="C38" s="19"/>
      <c r="D38" s="19"/>
      <c r="E38" s="57">
        <v>38.25</v>
      </c>
      <c r="F38" s="57">
        <f>F3*E38</f>
        <v>765</v>
      </c>
      <c r="G38" s="28"/>
    </row>
    <row r="39" spans="2:9" x14ac:dyDescent="0.2">
      <c r="B39" s="19" t="s">
        <v>40</v>
      </c>
      <c r="C39" s="19"/>
      <c r="D39" s="19"/>
      <c r="E39" s="57">
        <v>30</v>
      </c>
      <c r="F39" s="57">
        <f>+E39*F3</f>
        <v>600</v>
      </c>
      <c r="G39" s="28"/>
    </row>
    <row r="40" spans="2:9" x14ac:dyDescent="0.2">
      <c r="B40" s="24" t="s">
        <v>39</v>
      </c>
      <c r="C40" s="24"/>
      <c r="D40" s="24"/>
      <c r="E40" s="31"/>
      <c r="F40" s="57">
        <f>E40*$F$3</f>
        <v>0</v>
      </c>
      <c r="G40" s="28"/>
    </row>
    <row r="41" spans="2:9" x14ac:dyDescent="0.2">
      <c r="B41" s="23" t="s">
        <v>87</v>
      </c>
      <c r="C41" s="23"/>
      <c r="D41" s="23"/>
      <c r="E41" s="57">
        <f>F41/$F$8</f>
        <v>0</v>
      </c>
      <c r="F41" s="31"/>
      <c r="G41" s="28"/>
    </row>
    <row r="42" spans="2:9" x14ac:dyDescent="0.2">
      <c r="B42" s="20" t="s">
        <v>54</v>
      </c>
      <c r="C42" s="20"/>
      <c r="D42" s="20"/>
      <c r="E42" s="29"/>
      <c r="F42" s="29"/>
      <c r="G42" s="28"/>
    </row>
    <row r="43" spans="2:9" x14ac:dyDescent="0.2">
      <c r="B43" s="2" t="s">
        <v>2</v>
      </c>
      <c r="C43" s="2"/>
      <c r="D43" s="2"/>
      <c r="E43" s="31">
        <v>0</v>
      </c>
      <c r="F43" s="30"/>
      <c r="G43" s="57">
        <f>$F$3*E43</f>
        <v>0</v>
      </c>
    </row>
    <row r="44" spans="2:9" x14ac:dyDescent="0.2">
      <c r="B44" s="2" t="s">
        <v>4</v>
      </c>
      <c r="C44" s="2"/>
      <c r="D44" s="2"/>
      <c r="E44" s="31"/>
      <c r="F44" s="57">
        <f>+E44*$F$3</f>
        <v>0</v>
      </c>
      <c r="G44" s="29"/>
    </row>
    <row r="45" spans="2:9" x14ac:dyDescent="0.2">
      <c r="B45" s="2" t="s">
        <v>5</v>
      </c>
      <c r="C45" s="2"/>
      <c r="D45" s="2"/>
      <c r="E45" s="31"/>
      <c r="F45" s="57">
        <f>+E45*$F$3</f>
        <v>0</v>
      </c>
      <c r="G45" s="29"/>
    </row>
    <row r="46" spans="2:9" x14ac:dyDescent="0.2">
      <c r="B46" s="2" t="s">
        <v>41</v>
      </c>
      <c r="C46" s="2"/>
      <c r="D46" s="2"/>
      <c r="E46" s="31"/>
      <c r="F46" s="57">
        <f>+E46*$F$3</f>
        <v>0</v>
      </c>
      <c r="G46" s="29"/>
    </row>
    <row r="47" spans="2:9" x14ac:dyDescent="0.2">
      <c r="B47" s="2" t="s">
        <v>6</v>
      </c>
      <c r="C47" s="2"/>
      <c r="D47" s="2"/>
      <c r="E47" s="31"/>
      <c r="F47" s="57">
        <f>+E47*$F$3</f>
        <v>0</v>
      </c>
      <c r="G47" s="29"/>
      <c r="H47" s="64">
        <f>+D52/($F$3+$F$8)</f>
        <v>0</v>
      </c>
      <c r="I47" s="16" t="s">
        <v>86</v>
      </c>
    </row>
    <row r="48" spans="2:9" x14ac:dyDescent="0.2">
      <c r="B48" s="2" t="s">
        <v>80</v>
      </c>
      <c r="C48" s="16"/>
      <c r="D48" s="58"/>
      <c r="E48" s="57">
        <f>+$D$48/$F$3</f>
        <v>0</v>
      </c>
      <c r="F48" s="57">
        <f>D48</f>
        <v>0</v>
      </c>
      <c r="G48" s="29"/>
    </row>
    <row r="49" spans="2:7" x14ac:dyDescent="0.2">
      <c r="B49" s="20" t="s">
        <v>7</v>
      </c>
      <c r="C49" s="20"/>
      <c r="D49" s="20"/>
      <c r="E49" s="28"/>
      <c r="F49" s="28"/>
      <c r="G49" s="29"/>
    </row>
    <row r="50" spans="2:7" x14ac:dyDescent="0.2">
      <c r="B50" s="2" t="s">
        <v>19</v>
      </c>
      <c r="C50" s="16"/>
      <c r="D50" s="71">
        <v>0</v>
      </c>
      <c r="E50" s="57">
        <f>+D50*$F$4</f>
        <v>0</v>
      </c>
      <c r="F50" s="57">
        <f>E50*$F$3</f>
        <v>0</v>
      </c>
      <c r="G50" s="28"/>
    </row>
    <row r="51" spans="2:7" x14ac:dyDescent="0.2">
      <c r="B51" s="2" t="s">
        <v>76</v>
      </c>
      <c r="C51" s="18">
        <v>0</v>
      </c>
      <c r="D51" s="71">
        <v>0</v>
      </c>
      <c r="E51" s="57">
        <f>+D51*C51</f>
        <v>0</v>
      </c>
      <c r="F51" s="57">
        <f>E51*$F$3</f>
        <v>0</v>
      </c>
    </row>
    <row r="52" spans="2:7" x14ac:dyDescent="0.2">
      <c r="B52" s="2" t="s">
        <v>78</v>
      </c>
      <c r="C52" s="60">
        <f>+F4-C51</f>
        <v>14</v>
      </c>
      <c r="D52" s="59"/>
      <c r="E52" s="57">
        <f>(C52*D52)/($F$3+$F$8)</f>
        <v>0</v>
      </c>
      <c r="F52" s="57">
        <f>E52*$F$3</f>
        <v>0</v>
      </c>
    </row>
    <row r="53" spans="2:7" x14ac:dyDescent="0.2">
      <c r="B53" s="20" t="s">
        <v>82</v>
      </c>
      <c r="C53" s="22"/>
      <c r="D53" s="22"/>
      <c r="E53" s="28"/>
      <c r="F53" s="28"/>
      <c r="G53" s="28"/>
    </row>
    <row r="54" spans="2:7" x14ac:dyDescent="0.2">
      <c r="B54" s="2" t="s">
        <v>10</v>
      </c>
      <c r="C54" s="32"/>
      <c r="D54" s="32"/>
      <c r="E54" s="31">
        <v>0</v>
      </c>
      <c r="F54" s="57">
        <f>$F$3*E54</f>
        <v>0</v>
      </c>
    </row>
    <row r="55" spans="2:7" x14ac:dyDescent="0.2">
      <c r="B55" s="2" t="s">
        <v>88</v>
      </c>
      <c r="C55" s="35">
        <v>0</v>
      </c>
      <c r="D55" s="70">
        <v>0</v>
      </c>
      <c r="E55" s="57">
        <f>+$F$55/$F$3</f>
        <v>0</v>
      </c>
      <c r="F55" s="57">
        <f>+C55*D55</f>
        <v>0</v>
      </c>
    </row>
    <row r="56" spans="2:7" x14ac:dyDescent="0.2">
      <c r="B56" s="23" t="s">
        <v>84</v>
      </c>
      <c r="C56" s="35">
        <v>0</v>
      </c>
      <c r="D56" s="70">
        <v>0</v>
      </c>
      <c r="E56" s="57">
        <f>+$F$56/$F$3</f>
        <v>0</v>
      </c>
      <c r="F56" s="57">
        <f>+C56*D56</f>
        <v>0</v>
      </c>
    </row>
    <row r="57" spans="2:7" x14ac:dyDescent="0.2">
      <c r="B57" s="23" t="s">
        <v>84</v>
      </c>
      <c r="C57" s="35">
        <v>0</v>
      </c>
      <c r="D57" s="70">
        <v>0</v>
      </c>
      <c r="E57" s="57">
        <f>+$F$57/$F$3</f>
        <v>0</v>
      </c>
      <c r="F57" s="57">
        <f>+C57*D57</f>
        <v>0</v>
      </c>
      <c r="G57" s="28"/>
    </row>
    <row r="58" spans="2:7" x14ac:dyDescent="0.2">
      <c r="B58" s="23" t="s">
        <v>84</v>
      </c>
      <c r="C58" s="35">
        <v>0</v>
      </c>
      <c r="D58" s="70">
        <v>0</v>
      </c>
      <c r="E58" s="57">
        <f>+$F$58/$F$3</f>
        <v>0</v>
      </c>
      <c r="F58" s="57">
        <f>+C58*D58</f>
        <v>0</v>
      </c>
      <c r="G58" s="28"/>
    </row>
    <row r="59" spans="2:7" x14ac:dyDescent="0.2">
      <c r="B59" s="23" t="s">
        <v>84</v>
      </c>
      <c r="C59" s="35">
        <v>0</v>
      </c>
      <c r="D59" s="70">
        <v>0</v>
      </c>
      <c r="E59" s="57">
        <f>+$F$59/$F$3</f>
        <v>0</v>
      </c>
      <c r="F59" s="57">
        <f>+C59*D59</f>
        <v>0</v>
      </c>
      <c r="G59" s="29"/>
    </row>
    <row r="60" spans="2:7" x14ac:dyDescent="0.2">
      <c r="B60" s="23" t="s">
        <v>84</v>
      </c>
      <c r="C60" s="35">
        <v>0</v>
      </c>
      <c r="D60" s="70">
        <v>0</v>
      </c>
      <c r="E60" s="57">
        <f>+$F$60/$F$3</f>
        <v>0</v>
      </c>
      <c r="F60" s="57">
        <f>+C60*D60</f>
        <v>0</v>
      </c>
      <c r="G60" s="29"/>
    </row>
    <row r="61" spans="2:7" x14ac:dyDescent="0.2">
      <c r="B61" s="2" t="s">
        <v>9</v>
      </c>
      <c r="C61" s="29"/>
      <c r="D61" s="29"/>
      <c r="E61" s="31">
        <v>0</v>
      </c>
      <c r="F61" s="57">
        <f>$F$3*E61</f>
        <v>0</v>
      </c>
      <c r="G61" s="29"/>
    </row>
    <row r="62" spans="2:7" x14ac:dyDescent="0.2">
      <c r="B62" s="22" t="s">
        <v>63</v>
      </c>
      <c r="E62" s="28"/>
      <c r="F62" s="61">
        <f>SUM(F38:F61)+G43</f>
        <v>1365</v>
      </c>
      <c r="G62" s="29"/>
    </row>
    <row r="63" spans="2:7" x14ac:dyDescent="0.2">
      <c r="E63" s="28"/>
      <c r="F63" s="28"/>
      <c r="G63" s="29"/>
    </row>
    <row r="64" spans="2:7" x14ac:dyDescent="0.2">
      <c r="B64" s="22" t="s">
        <v>81</v>
      </c>
      <c r="C64" s="3"/>
      <c r="D64" s="3"/>
      <c r="E64" s="29"/>
      <c r="F64" s="29"/>
      <c r="G64" s="29"/>
    </row>
    <row r="65" spans="2:8" x14ac:dyDescent="0.2">
      <c r="B65" s="2" t="s">
        <v>26</v>
      </c>
      <c r="C65" s="2"/>
      <c r="D65" s="2"/>
      <c r="E65" s="29"/>
      <c r="F65" s="31">
        <v>0</v>
      </c>
      <c r="G65" s="29"/>
    </row>
    <row r="66" spans="2:8" x14ac:dyDescent="0.2">
      <c r="B66" s="2" t="s">
        <v>24</v>
      </c>
      <c r="C66" s="2"/>
      <c r="D66" s="2"/>
      <c r="E66" s="29"/>
      <c r="F66" s="31">
        <v>0</v>
      </c>
      <c r="G66" s="29"/>
    </row>
    <row r="67" spans="2:8" x14ac:dyDescent="0.2">
      <c r="B67" s="12" t="s">
        <v>13</v>
      </c>
      <c r="C67" s="12"/>
      <c r="D67" s="12"/>
      <c r="E67" s="29"/>
      <c r="F67" s="31">
        <v>0</v>
      </c>
      <c r="G67" s="29"/>
    </row>
    <row r="68" spans="2:8" x14ac:dyDescent="0.2">
      <c r="B68" s="2" t="s">
        <v>14</v>
      </c>
      <c r="C68" s="2"/>
      <c r="D68" s="2"/>
      <c r="E68" s="29"/>
      <c r="F68" s="31">
        <v>0</v>
      </c>
      <c r="G68" s="28"/>
    </row>
    <row r="69" spans="2:8" x14ac:dyDescent="0.2">
      <c r="B69" s="3" t="s">
        <v>11</v>
      </c>
      <c r="C69" s="3"/>
      <c r="D69" s="3"/>
      <c r="E69" s="29"/>
      <c r="F69" s="29"/>
      <c r="G69" s="28"/>
    </row>
    <row r="70" spans="2:8" x14ac:dyDescent="0.2">
      <c r="B70" s="2" t="s">
        <v>12</v>
      </c>
      <c r="C70" s="2"/>
      <c r="D70" s="2"/>
      <c r="E70" s="29"/>
      <c r="F70" s="31">
        <v>0</v>
      </c>
      <c r="G70" s="28"/>
    </row>
    <row r="71" spans="2:8" x14ac:dyDescent="0.2">
      <c r="B71" s="2" t="s">
        <v>62</v>
      </c>
      <c r="C71" s="2"/>
      <c r="D71" s="2"/>
      <c r="E71" s="29"/>
      <c r="F71" s="31">
        <v>0</v>
      </c>
      <c r="G71" s="41"/>
    </row>
    <row r="72" spans="2:8" x14ac:dyDescent="0.2">
      <c r="B72" s="2" t="s">
        <v>61</v>
      </c>
      <c r="C72" s="2"/>
      <c r="D72" s="2"/>
      <c r="E72" s="29"/>
      <c r="F72" s="31">
        <v>0</v>
      </c>
      <c r="G72" s="28"/>
    </row>
    <row r="73" spans="2:8" x14ac:dyDescent="0.2">
      <c r="B73" s="2" t="s">
        <v>42</v>
      </c>
      <c r="C73" s="2"/>
      <c r="D73" s="2"/>
      <c r="E73" s="28"/>
      <c r="F73" s="31">
        <v>0</v>
      </c>
      <c r="G73" s="28"/>
    </row>
    <row r="74" spans="2:8" x14ac:dyDescent="0.2">
      <c r="B74" s="22" t="s">
        <v>65</v>
      </c>
      <c r="C74" s="2"/>
      <c r="D74" s="2"/>
      <c r="E74" s="28"/>
      <c r="F74" s="61">
        <f>SUM(F65:F73)</f>
        <v>0</v>
      </c>
      <c r="G74" s="29"/>
    </row>
    <row r="75" spans="2:8" x14ac:dyDescent="0.2">
      <c r="E75" s="28"/>
      <c r="F75" s="28"/>
      <c r="G75" s="29"/>
    </row>
    <row r="76" spans="2:8" x14ac:dyDescent="0.2">
      <c r="G76" s="29"/>
    </row>
    <row r="77" spans="2:8" x14ac:dyDescent="0.2">
      <c r="B77" s="16" t="s">
        <v>68</v>
      </c>
      <c r="C77" s="7"/>
      <c r="D77" s="7"/>
      <c r="F77" s="33">
        <f>+$F$62+$F$35+$F$74</f>
        <v>1403.25</v>
      </c>
      <c r="G77" s="28"/>
    </row>
    <row r="78" spans="2:8" x14ac:dyDescent="0.2">
      <c r="B78" s="16" t="s">
        <v>72</v>
      </c>
      <c r="C78" s="7"/>
      <c r="D78" s="7"/>
      <c r="E78" s="57">
        <f>$G$24+$G$43</f>
        <v>0</v>
      </c>
      <c r="F78" s="33">
        <f>+F77-E78</f>
        <v>1403.25</v>
      </c>
      <c r="G78" s="28"/>
    </row>
    <row r="79" spans="2:8" x14ac:dyDescent="0.2">
      <c r="B79" s="68" t="s">
        <v>89</v>
      </c>
      <c r="C79" s="68"/>
      <c r="D79" s="11"/>
      <c r="E79" s="4"/>
      <c r="F79" s="43">
        <f>$F$78*0.1</f>
        <v>140.32500000000002</v>
      </c>
    </row>
    <row r="80" spans="2:8" x14ac:dyDescent="0.2">
      <c r="B80" s="68"/>
      <c r="C80" s="68"/>
      <c r="D80" s="46"/>
      <c r="E80" s="4"/>
      <c r="F80" s="47"/>
    </row>
    <row r="81" spans="2:7" x14ac:dyDescent="0.2">
      <c r="B81" s="46"/>
      <c r="C81" s="46"/>
      <c r="D81" s="46"/>
      <c r="E81" s="4"/>
      <c r="F81" s="47"/>
      <c r="G81" s="49"/>
    </row>
    <row r="82" spans="2:7" x14ac:dyDescent="0.2">
      <c r="B82" s="16" t="s">
        <v>22</v>
      </c>
      <c r="D82" s="42" t="s">
        <v>67</v>
      </c>
      <c r="E82" s="45">
        <f>+$F$62/$F$3</f>
        <v>68.25</v>
      </c>
      <c r="F82" s="33">
        <f>F62</f>
        <v>1365</v>
      </c>
      <c r="G82" s="65" t="s">
        <v>29</v>
      </c>
    </row>
    <row r="83" spans="2:7" x14ac:dyDescent="0.2">
      <c r="B83" s="16" t="s">
        <v>66</v>
      </c>
      <c r="D83" s="42" t="s">
        <v>70</v>
      </c>
      <c r="E83" s="45">
        <f>+$F$83/$F$3</f>
        <v>1.9125000000000001</v>
      </c>
      <c r="F83" s="43">
        <f>F35+F74</f>
        <v>38.25</v>
      </c>
      <c r="G83" s="66" t="s">
        <v>30</v>
      </c>
    </row>
    <row r="84" spans="2:7" x14ac:dyDescent="0.2">
      <c r="B84" s="7"/>
      <c r="D84" s="42" t="s">
        <v>71</v>
      </c>
      <c r="E84" s="33">
        <f>+$F$79/$F$3</f>
        <v>7.0162500000000012</v>
      </c>
      <c r="F84" s="45">
        <f>F79</f>
        <v>140.32500000000002</v>
      </c>
    </row>
    <row r="85" spans="2:7" x14ac:dyDescent="0.2">
      <c r="B85" s="48" t="s">
        <v>73</v>
      </c>
      <c r="C85" s="14"/>
      <c r="D85" s="14"/>
      <c r="E85" s="51">
        <f>SUM(E82:E84)</f>
        <v>77.178749999999994</v>
      </c>
      <c r="F85" s="51">
        <f>SUM(F82:F84)</f>
        <v>1543.575</v>
      </c>
    </row>
    <row r="86" spans="2:7" x14ac:dyDescent="0.2">
      <c r="B86" s="46"/>
      <c r="C86" s="46"/>
      <c r="D86" s="46"/>
      <c r="E86" s="4"/>
      <c r="F86" s="5"/>
    </row>
    <row r="87" spans="2:7" x14ac:dyDescent="0.2">
      <c r="B87" s="9" t="s">
        <v>15</v>
      </c>
      <c r="C87" s="9"/>
      <c r="D87" s="9"/>
      <c r="E87" s="44">
        <f>E85</f>
        <v>77.178749999999994</v>
      </c>
      <c r="F87" s="9"/>
    </row>
    <row r="88" spans="2:7" x14ac:dyDescent="0.2">
      <c r="B88" s="8" t="s">
        <v>21</v>
      </c>
      <c r="C88" s="8"/>
      <c r="D88" s="8"/>
      <c r="E88" s="44">
        <f>+$E$87-$E$43</f>
        <v>77.178749999999994</v>
      </c>
      <c r="G88" s="4"/>
    </row>
    <row r="89" spans="2:7" x14ac:dyDescent="0.2">
      <c r="B89" s="46"/>
      <c r="C89" s="46"/>
      <c r="D89" s="46"/>
      <c r="E89" s="52"/>
      <c r="F89" s="13"/>
      <c r="G89" s="14"/>
    </row>
    <row r="90" spans="2:7" x14ac:dyDescent="0.2">
      <c r="E90" s="1"/>
      <c r="G90" s="14"/>
    </row>
    <row r="92" spans="2:7" x14ac:dyDescent="0.2">
      <c r="B92" s="10" t="s">
        <v>16</v>
      </c>
      <c r="C92" s="18" t="s">
        <v>69</v>
      </c>
      <c r="D92" s="18"/>
      <c r="E92" s="60" t="s">
        <v>25</v>
      </c>
      <c r="F92" s="54" t="s">
        <v>77</v>
      </c>
    </row>
    <row r="93" spans="2:7" x14ac:dyDescent="0.2">
      <c r="B93" s="4"/>
      <c r="C93" s="24"/>
      <c r="D93" s="24"/>
      <c r="E93" s="8"/>
    </row>
    <row r="94" spans="2:7" x14ac:dyDescent="0.2">
      <c r="B94" s="13" t="s">
        <v>27</v>
      </c>
      <c r="C94" s="13"/>
      <c r="D94" s="13"/>
      <c r="E94" s="13"/>
    </row>
    <row r="95" spans="2:7" x14ac:dyDescent="0.2">
      <c r="B95" s="15" t="s">
        <v>23</v>
      </c>
      <c r="C95" s="15"/>
      <c r="D95" s="15"/>
      <c r="E95" s="13"/>
    </row>
    <row r="96" spans="2:7" x14ac:dyDescent="0.2">
      <c r="B96" s="13" t="s">
        <v>51</v>
      </c>
      <c r="C96" s="13"/>
      <c r="D96" s="13"/>
      <c r="E96" s="9"/>
    </row>
    <row r="98" spans="2:4" x14ac:dyDescent="0.2">
      <c r="B98" s="25" t="s">
        <v>44</v>
      </c>
      <c r="C98" s="25"/>
      <c r="D98" s="25"/>
    </row>
    <row r="99" spans="2:4" x14ac:dyDescent="0.2">
      <c r="B99" s="14" t="s">
        <v>45</v>
      </c>
      <c r="C99" s="14"/>
      <c r="D99" s="14"/>
    </row>
    <row r="100" spans="2:4" x14ac:dyDescent="0.2">
      <c r="B100" s="14" t="s">
        <v>50</v>
      </c>
      <c r="C100" s="14"/>
      <c r="D100" s="14"/>
    </row>
    <row r="101" spans="2:4" x14ac:dyDescent="0.2">
      <c r="B101" s="14" t="s">
        <v>49</v>
      </c>
      <c r="C101" s="14"/>
      <c r="D101" s="14"/>
    </row>
    <row r="102" spans="2:4" x14ac:dyDescent="0.2">
      <c r="B102" s="14" t="s">
        <v>46</v>
      </c>
      <c r="C102" s="14"/>
      <c r="D102" s="14"/>
    </row>
    <row r="103" spans="2:4" x14ac:dyDescent="0.2">
      <c r="B103" s="14" t="s">
        <v>47</v>
      </c>
      <c r="C103" s="14"/>
      <c r="D103" s="14"/>
    </row>
    <row r="104" spans="2:4" x14ac:dyDescent="0.2">
      <c r="B104" s="14" t="s">
        <v>48</v>
      </c>
      <c r="C104" s="14"/>
      <c r="D104" s="14"/>
    </row>
  </sheetData>
  <mergeCells count="3">
    <mergeCell ref="E1:G1"/>
    <mergeCell ref="E2:G2"/>
    <mergeCell ref="B79:C80"/>
  </mergeCells>
  <phoneticPr fontId="5" type="noConversion"/>
  <pageMargins left="0.75" right="0.75" top="1" bottom="1" header="0.5" footer="0.5"/>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8.85546875" defaultRowHeight="12.75" x14ac:dyDescent="0.2"/>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Sheet3</vt:lpstr>
    </vt:vector>
  </TitlesOfParts>
  <Company>Juniata College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widmane</dc:creator>
  <cp:lastModifiedBy>Widman, Liz (widmane)</cp:lastModifiedBy>
  <cp:lastPrinted>2015-03-18T13:47:21Z</cp:lastPrinted>
  <dcterms:created xsi:type="dcterms:W3CDTF">2005-01-27T19:48:10Z</dcterms:created>
  <dcterms:modified xsi:type="dcterms:W3CDTF">2017-09-13T20:05:17Z</dcterms:modified>
</cp:coreProperties>
</file>